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badillo\Downloads\"/>
    </mc:Choice>
  </mc:AlternateContent>
  <xr:revisionPtr revIDLastSave="0" documentId="13_ncr:1_{5A9DDDC0-6BB2-4B95-BF37-AFA198B9613D}" xr6:coauthVersionLast="47" xr6:coauthVersionMax="47" xr10:uidLastSave="{00000000-0000-0000-0000-000000000000}"/>
  <bookViews>
    <workbookView xWindow="-120" yWindow="-120" windowWidth="29040" windowHeight="15720" xr2:uid="{E332D9E6-422D-4E13-81F7-1EE6BE2CC95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D9" i="1"/>
  <c r="C9" i="1" s="1"/>
  <c r="E9" i="1" s="1"/>
  <c r="G9" i="1" s="1"/>
  <c r="F5" i="1"/>
  <c r="C13" i="1" l="1"/>
  <c r="E13" i="1" s="1"/>
  <c r="G13" i="1" s="1"/>
  <c r="G16" i="1" l="1"/>
  <c r="I17" i="1" l="1"/>
  <c r="D11" i="1" l="1"/>
  <c r="G14" i="1"/>
  <c r="G15" i="1"/>
  <c r="D12" i="1" l="1"/>
  <c r="C12" i="1" s="1"/>
  <c r="E12" i="1" s="1"/>
  <c r="G12" i="1" s="1"/>
  <c r="C11" i="1"/>
  <c r="E11" i="1" s="1"/>
  <c r="G11" i="1" s="1"/>
  <c r="D10" i="1"/>
  <c r="C10" i="1" s="1"/>
  <c r="E10" i="1" l="1"/>
  <c r="H11" i="1"/>
  <c r="G10" i="1" l="1"/>
  <c r="H10" i="1" s="1"/>
  <c r="H17" i="1" s="1"/>
  <c r="G18" i="1" l="1"/>
  <c r="G17" i="1"/>
  <c r="G19" i="1" s="1"/>
  <c r="I19" i="1" s="1"/>
  <c r="I20" i="1" s="1"/>
  <c r="H18" i="1"/>
  <c r="H24" i="1"/>
  <c r="I21" i="1" l="1"/>
  <c r="H20" i="1"/>
  <c r="H19" i="1" s="1"/>
  <c r="H21" i="1" s="1"/>
</calcChain>
</file>

<file path=xl/sharedStrings.xml><?xml version="1.0" encoding="utf-8"?>
<sst xmlns="http://schemas.openxmlformats.org/spreadsheetml/2006/main" count="32" uniqueCount="31">
  <si>
    <t>Name:</t>
  </si>
  <si>
    <t>Annual Salary:</t>
  </si>
  <si>
    <t>Benefit</t>
  </si>
  <si>
    <t>Coverage</t>
  </si>
  <si>
    <t>Rate</t>
  </si>
  <si>
    <t>Premiums</t>
  </si>
  <si>
    <t>EE Estimate</t>
  </si>
  <si>
    <t>ER Estimate</t>
  </si>
  <si>
    <t>Life Insurance</t>
  </si>
  <si>
    <t>Short-Term Disability</t>
  </si>
  <si>
    <t>Long-Term Disability</t>
  </si>
  <si>
    <t>AD &amp; Dismemberment</t>
  </si>
  <si>
    <t>Critical Illness</t>
  </si>
  <si>
    <t>Extended health</t>
  </si>
  <si>
    <t>Benefit Class</t>
  </si>
  <si>
    <t>Dental Class 2</t>
  </si>
  <si>
    <t>Total Premiums</t>
  </si>
  <si>
    <t>Disability Premiums</t>
  </si>
  <si>
    <t>Remaining premiums</t>
  </si>
  <si>
    <t>Coverage Available</t>
  </si>
  <si>
    <t>Family</t>
  </si>
  <si>
    <t>Single</t>
  </si>
  <si>
    <t>Waived</t>
  </si>
  <si>
    <t>Premium Splits</t>
  </si>
  <si>
    <t>THIS IS ONLY AN ESTIMATE AND NOT THE ACTUAL PREMIUM CALCULATION. THE ESTIMATE MAY BE SLIGHTLY DIFFERENT FROM THE ACTUAL BILL.</t>
  </si>
  <si>
    <t>ENTER the following information: Name, Annual Salary, Weeks/Year, Benefit Class, Extended Health and Dental coverage.</t>
  </si>
  <si>
    <t>Premium Calculator - Monthly Premiums</t>
  </si>
  <si>
    <t>Weeks per year</t>
  </si>
  <si>
    <t>Weeks paid per Year:</t>
  </si>
  <si>
    <t>Benefit Coverage</t>
  </si>
  <si>
    <t>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</si>
</sst>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14"/>
      <color theme="1"/>
      <name val="Cambria"/>
      <family val="1"/>
    </font>
    <font>
      <b/>
      <i/>
      <sz val="14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>
      <protection hidden="1"/>
    </xf>
    <xf numFmtId="0" fontId="3" fillId="0" borderId="0" xfId="0" applyFont="1"/>
    <xf numFmtId="0" fontId="4" fillId="0" borderId="6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6" xfId="0" applyFont="1" applyBorder="1"/>
    <xf numFmtId="0" fontId="6" fillId="0" borderId="11" xfId="0" applyFont="1" applyBorder="1"/>
    <xf numFmtId="0" fontId="5" fillId="0" borderId="11" xfId="0" applyFont="1" applyBorder="1"/>
    <xf numFmtId="43" fontId="5" fillId="0" borderId="11" xfId="1" applyFont="1" applyBorder="1"/>
    <xf numFmtId="164" fontId="5" fillId="0" borderId="11" xfId="0" applyNumberFormat="1" applyFont="1" applyBorder="1"/>
    <xf numFmtId="43" fontId="5" fillId="0" borderId="11" xfId="0" applyNumberFormat="1" applyFont="1" applyBorder="1"/>
    <xf numFmtId="0" fontId="7" fillId="0" borderId="11" xfId="0" applyFont="1" applyBorder="1"/>
    <xf numFmtId="164" fontId="5" fillId="0" borderId="11" xfId="0" applyNumberFormat="1" applyFont="1" applyBorder="1" applyAlignment="1">
      <alignment horizontal="right"/>
    </xf>
    <xf numFmtId="43" fontId="5" fillId="0" borderId="11" xfId="1" applyFont="1" applyBorder="1" applyAlignment="1">
      <alignment horizontal="right"/>
    </xf>
    <xf numFmtId="0" fontId="5" fillId="0" borderId="6" xfId="0" applyFont="1" applyBorder="1"/>
    <xf numFmtId="0" fontId="5" fillId="0" borderId="0" xfId="0" applyFont="1"/>
    <xf numFmtId="43" fontId="5" fillId="0" borderId="12" xfId="0" applyNumberFormat="1" applyFont="1" applyBorder="1"/>
    <xf numFmtId="43" fontId="5" fillId="0" borderId="13" xfId="0" applyNumberFormat="1" applyFont="1" applyBorder="1"/>
    <xf numFmtId="43" fontId="5" fillId="0" borderId="14" xfId="0" applyNumberFormat="1" applyFont="1" applyBorder="1"/>
    <xf numFmtId="43" fontId="5" fillId="0" borderId="15" xfId="0" applyNumberFormat="1" applyFont="1" applyBorder="1"/>
    <xf numFmtId="43" fontId="5" fillId="0" borderId="16" xfId="0" applyNumberFormat="1" applyFont="1" applyBorder="1"/>
    <xf numFmtId="43" fontId="5" fillId="0" borderId="17" xfId="0" applyNumberFormat="1" applyFont="1" applyBorder="1"/>
    <xf numFmtId="43" fontId="6" fillId="3" borderId="18" xfId="0" applyNumberFormat="1" applyFont="1" applyFill="1" applyBorder="1"/>
    <xf numFmtId="43" fontId="6" fillId="3" borderId="19" xfId="0" applyNumberFormat="1" applyFont="1" applyFill="1" applyBorder="1"/>
    <xf numFmtId="43" fontId="6" fillId="3" borderId="20" xfId="0" applyNumberFormat="1" applyFont="1" applyFill="1" applyBorder="1"/>
    <xf numFmtId="43" fontId="3" fillId="0" borderId="0" xfId="0" applyNumberFormat="1" applyFont="1"/>
    <xf numFmtId="0" fontId="5" fillId="5" borderId="11" xfId="0" applyFont="1" applyFill="1" applyBorder="1" applyProtection="1">
      <protection locked="0"/>
    </xf>
    <xf numFmtId="0" fontId="7" fillId="6" borderId="5" xfId="0" applyFont="1" applyFill="1" applyBorder="1" applyProtection="1">
      <protection locked="0"/>
    </xf>
    <xf numFmtId="0" fontId="7" fillId="6" borderId="4" xfId="0" applyFont="1" applyFill="1" applyBorder="1" applyProtection="1">
      <protection locked="0"/>
    </xf>
    <xf numFmtId="0" fontId="9" fillId="0" borderId="0" xfId="0" applyFont="1"/>
    <xf numFmtId="0" fontId="8" fillId="6" borderId="3" xfId="0" applyFont="1" applyFill="1" applyBorder="1" applyProtection="1">
      <protection locked="0"/>
    </xf>
    <xf numFmtId="0" fontId="8" fillId="6" borderId="2" xfId="0" applyFont="1" applyFill="1" applyBorder="1" applyProtection="1">
      <protection locked="0"/>
    </xf>
    <xf numFmtId="8" fontId="7" fillId="6" borderId="5" xfId="1" applyNumberFormat="1" applyFont="1" applyFill="1" applyBorder="1" applyProtection="1">
      <protection locked="0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B9B66F-741D-47E8-A72C-51D28ACE8A0D}" name="Table13" displayName="Table13" ref="A1:A5" totalsRowShown="0" headerRowDxfId="2" dataDxfId="1">
  <autoFilter ref="A1:A5" xr:uid="{70365D29-800F-4CA4-A3A3-45186E5D513B}"/>
  <tableColumns count="1">
    <tableColumn id="1" xr3:uid="{42E7533C-976B-41BD-ACEB-A2D1225B4E40}" name="Coverage Availabl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AC628E-9E0D-454C-95B7-C8EA47280F1D}" name="Table3" displayName="Table3" ref="C1:C11" totalsRowShown="0">
  <autoFilter ref="C1:C11" xr:uid="{70AC628E-9E0D-454C-95B7-C8EA47280F1D}"/>
  <tableColumns count="1">
    <tableColumn id="1" xr3:uid="{FFE48A9E-2AE0-45DE-A460-010CDF97F476}" name="Weeks per ye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4F50-392D-4944-9FD1-612963D2C043}">
  <sheetPr>
    <pageSetUpPr fitToPage="1"/>
  </sheetPr>
  <dimension ref="A1:K26"/>
  <sheetViews>
    <sheetView showGridLines="0" tabSelected="1" zoomScaleNormal="100" workbookViewId="0">
      <selection activeCell="E3" sqref="E3"/>
    </sheetView>
  </sheetViews>
  <sheetFormatPr defaultColWidth="0" defaultRowHeight="14.25" zeroHeight="1" x14ac:dyDescent="0.2"/>
  <cols>
    <col min="1" max="1" width="27.85546875" style="2" bestFit="1" customWidth="1"/>
    <col min="2" max="2" width="3.7109375" style="2" hidden="1" customWidth="1"/>
    <col min="3" max="3" width="15.5703125" style="2" hidden="1" customWidth="1"/>
    <col min="4" max="4" width="18.85546875" style="2" hidden="1" customWidth="1"/>
    <col min="5" max="5" width="23" style="2" bestFit="1" customWidth="1"/>
    <col min="6" max="6" width="26.85546875" style="2" bestFit="1" customWidth="1"/>
    <col min="7" max="9" width="26.42578125" style="2" customWidth="1"/>
    <col min="10" max="10" width="12.5703125" style="2" customWidth="1"/>
    <col min="11" max="11" width="43.140625" style="2" customWidth="1"/>
    <col min="12" max="12" width="0" style="2" hidden="1" customWidth="1"/>
    <col min="13" max="16384" width="0" style="2" hidden="1"/>
  </cols>
  <sheetData>
    <row r="1" spans="1:11" x14ac:dyDescent="0.2">
      <c r="A1" s="37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x14ac:dyDescent="0.2">
      <c r="A2" s="40"/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ht="20.25" x14ac:dyDescent="0.3">
      <c r="A3" s="3" t="s">
        <v>0</v>
      </c>
      <c r="C3" s="31"/>
      <c r="D3" s="32"/>
      <c r="E3" s="31"/>
      <c r="F3" s="32"/>
      <c r="G3" s="32"/>
      <c r="K3" s="4"/>
    </row>
    <row r="4" spans="1:11" ht="18" x14ac:dyDescent="0.25">
      <c r="A4" s="3" t="s">
        <v>1</v>
      </c>
      <c r="E4" s="33"/>
      <c r="F4" s="5"/>
      <c r="G4" s="5"/>
      <c r="K4" s="4"/>
    </row>
    <row r="5" spans="1:11" ht="18" x14ac:dyDescent="0.25">
      <c r="A5" s="3" t="s">
        <v>28</v>
      </c>
      <c r="E5" s="28"/>
      <c r="F5" s="30" t="str">
        <f>IF(E5&lt;43,"MUST be 43 - 52",E5)</f>
        <v>MUST be 43 - 52</v>
      </c>
      <c r="K5" s="4"/>
    </row>
    <row r="6" spans="1:11" ht="18" x14ac:dyDescent="0.25">
      <c r="A6" s="3" t="s">
        <v>14</v>
      </c>
      <c r="E6" s="29"/>
      <c r="K6" s="4"/>
    </row>
    <row r="7" spans="1:11" x14ac:dyDescent="0.2">
      <c r="A7" s="6"/>
      <c r="K7" s="4"/>
    </row>
    <row r="8" spans="1:11" ht="18" x14ac:dyDescent="0.25">
      <c r="A8" s="7" t="s">
        <v>2</v>
      </c>
      <c r="B8" s="7"/>
      <c r="C8" s="7" t="s">
        <v>3</v>
      </c>
      <c r="D8" s="7" t="s">
        <v>3</v>
      </c>
      <c r="E8" s="7" t="s">
        <v>29</v>
      </c>
      <c r="F8" s="7" t="s">
        <v>4</v>
      </c>
      <c r="G8" s="7" t="s">
        <v>5</v>
      </c>
      <c r="H8" s="7" t="s">
        <v>6</v>
      </c>
      <c r="I8" s="7" t="s">
        <v>7</v>
      </c>
      <c r="K8" s="4"/>
    </row>
    <row r="9" spans="1:11" ht="18" x14ac:dyDescent="0.25">
      <c r="A9" s="8" t="s">
        <v>8</v>
      </c>
      <c r="B9" s="8">
        <v>-3</v>
      </c>
      <c r="C9" s="9">
        <f>ROUNDUP(D9,B9)</f>
        <v>0</v>
      </c>
      <c r="D9" s="11">
        <f>(E4*2)</f>
        <v>0</v>
      </c>
      <c r="E9" s="11">
        <f>IF(C9&lt;400000,C9,400000)</f>
        <v>0</v>
      </c>
      <c r="F9" s="10">
        <v>0.1056</v>
      </c>
      <c r="G9" s="9">
        <f>E9*F9/1000</f>
        <v>0</v>
      </c>
      <c r="H9" s="8"/>
      <c r="I9" s="8"/>
      <c r="K9" s="4"/>
    </row>
    <row r="10" spans="1:11" ht="18" x14ac:dyDescent="0.25">
      <c r="A10" s="8" t="s">
        <v>9</v>
      </c>
      <c r="B10" s="8">
        <v>2</v>
      </c>
      <c r="C10" s="9" t="e">
        <f>ROUNDUP(D10,B10)</f>
        <v>#VALUE!</v>
      </c>
      <c r="D10" s="8" t="e">
        <f>(E4/F5)*66.67%</f>
        <v>#VALUE!</v>
      </c>
      <c r="E10" s="9" t="e">
        <f>IF(C10&lt;2241,C10,2240)</f>
        <v>#VALUE!</v>
      </c>
      <c r="F10" s="10">
        <v>0.51239999999999997</v>
      </c>
      <c r="G10" s="9" t="e">
        <f>E10*F10/10</f>
        <v>#VALUE!</v>
      </c>
      <c r="H10" s="8" t="e">
        <f>G10*100%</f>
        <v>#VALUE!</v>
      </c>
      <c r="I10" s="8"/>
      <c r="K10" s="4"/>
    </row>
    <row r="11" spans="1:11" ht="18" x14ac:dyDescent="0.25">
      <c r="A11" s="8" t="s">
        <v>10</v>
      </c>
      <c r="B11" s="8">
        <v>-1</v>
      </c>
      <c r="C11" s="9">
        <f>ROUNDUP(D11,B11)</f>
        <v>0</v>
      </c>
      <c r="D11" s="8">
        <f>IF(E6="",0,IF(E6=2,0,IF(E6=3,0,IF(E6=5,0,IF(E6=8,0,(E4/12)*67%)))))</f>
        <v>0</v>
      </c>
      <c r="E11" s="9">
        <f>IF(C11&gt;9701, 9700, D11)</f>
        <v>0</v>
      </c>
      <c r="F11" s="10">
        <v>3.7067999999999999</v>
      </c>
      <c r="G11" s="9">
        <f>E11*F11/100</f>
        <v>0</v>
      </c>
      <c r="H11" s="11">
        <f>G11*100%</f>
        <v>0</v>
      </c>
      <c r="I11" s="8"/>
      <c r="K11" s="4"/>
    </row>
    <row r="12" spans="1:11" ht="18" x14ac:dyDescent="0.25">
      <c r="A12" s="8" t="s">
        <v>11</v>
      </c>
      <c r="B12" s="8">
        <v>-3</v>
      </c>
      <c r="C12" s="9">
        <f>ROUNDUP(D12,B12)</f>
        <v>0</v>
      </c>
      <c r="D12" s="8">
        <f>E4*2</f>
        <v>0</v>
      </c>
      <c r="E12" s="9">
        <f>IF(C12&lt;400000,C12,400000)</f>
        <v>0</v>
      </c>
      <c r="F12" s="10">
        <v>1.9199999999999998E-2</v>
      </c>
      <c r="G12" s="9">
        <f>E12*F12/1000</f>
        <v>0</v>
      </c>
      <c r="H12" s="8"/>
      <c r="I12" s="8"/>
      <c r="K12" s="4"/>
    </row>
    <row r="13" spans="1:11" ht="18" x14ac:dyDescent="0.25">
      <c r="A13" s="8" t="s">
        <v>12</v>
      </c>
      <c r="B13" s="8"/>
      <c r="C13" s="9" t="b">
        <f>IF(E6=3, 0, IF(E6=8, 0, IF(E6= 1, 10000, IF(E6= 2, 10000, IF(E6= 4, 10000)))))</f>
        <v>0</v>
      </c>
      <c r="D13" s="8">
        <v>10000</v>
      </c>
      <c r="E13" s="9" t="b">
        <f>C13</f>
        <v>0</v>
      </c>
      <c r="F13" s="10">
        <v>0.54</v>
      </c>
      <c r="G13" s="9">
        <f>E13*F13/1000</f>
        <v>0</v>
      </c>
      <c r="H13" s="8"/>
      <c r="I13" s="8"/>
      <c r="K13" s="4"/>
    </row>
    <row r="14" spans="1:11" ht="18" x14ac:dyDescent="0.25">
      <c r="A14" s="12" t="s">
        <v>13</v>
      </c>
      <c r="B14" s="8"/>
      <c r="D14" s="8"/>
      <c r="E14" s="27"/>
      <c r="F14" s="13">
        <f>IF(E6="",0,IF(E14="Single",111.048,IF(E14="Family",326.952,IF(E14="Waived","0.00"))))</f>
        <v>0</v>
      </c>
      <c r="G14" s="14">
        <f>F14</f>
        <v>0</v>
      </c>
      <c r="H14" s="8"/>
      <c r="I14" s="8"/>
      <c r="K14" s="4"/>
    </row>
    <row r="15" spans="1:11" ht="18" x14ac:dyDescent="0.25">
      <c r="A15" s="12" t="s">
        <v>30</v>
      </c>
      <c r="B15" s="8"/>
      <c r="D15" s="8"/>
      <c r="E15" s="27"/>
      <c r="F15" s="13">
        <f>IF(E6=2,0,IF(E6="",0,IF(E15="Single",100.344,IF(E15="Family",255.36,IF(E15="Waived",0)))))</f>
        <v>0</v>
      </c>
      <c r="G15" s="14">
        <f>F15</f>
        <v>0</v>
      </c>
      <c r="H15" s="11"/>
      <c r="I15" s="8"/>
      <c r="K15" s="4"/>
    </row>
    <row r="16" spans="1:11" ht="18" x14ac:dyDescent="0.25">
      <c r="A16" s="12" t="s">
        <v>15</v>
      </c>
      <c r="B16" s="8"/>
      <c r="D16" s="8"/>
      <c r="E16" s="27"/>
      <c r="F16" s="13">
        <f>IF(E6=1,0,IF(E6="",0,IF(E16="Single","75.2880",IF(E16="Family","191.4960",IF(E16="Waived","0.00")))))</f>
        <v>0</v>
      </c>
      <c r="G16" s="14">
        <f>F16</f>
        <v>0</v>
      </c>
      <c r="H16" s="8"/>
      <c r="I16" s="8"/>
      <c r="K16" s="4"/>
    </row>
    <row r="17" spans="1:11" ht="18" x14ac:dyDescent="0.25">
      <c r="A17" s="15"/>
      <c r="B17" s="16"/>
      <c r="C17" s="16"/>
      <c r="D17" s="16"/>
      <c r="E17" s="16"/>
      <c r="F17" s="16" t="s">
        <v>16</v>
      </c>
      <c r="G17" s="17" t="e">
        <f>G9+G10+G11+G12+G13+G14+G15+G16</f>
        <v>#VALUE!</v>
      </c>
      <c r="H17" s="18" t="e">
        <f>H9+H10+H11+H12+H13+H14+H15+H16</f>
        <v>#VALUE!</v>
      </c>
      <c r="I17" s="19">
        <f>I9+I10+I11+I12+I13+I14+I15+I16</f>
        <v>0</v>
      </c>
      <c r="K17" s="4"/>
    </row>
    <row r="18" spans="1:11" ht="18" x14ac:dyDescent="0.25">
      <c r="A18" s="15"/>
      <c r="B18" s="16"/>
      <c r="C18" s="16"/>
      <c r="D18" s="16"/>
      <c r="E18" s="16"/>
      <c r="F18" s="16" t="s">
        <v>17</v>
      </c>
      <c r="G18" s="20" t="e">
        <f>G10+G11</f>
        <v>#VALUE!</v>
      </c>
      <c r="H18" s="21" t="e">
        <f>G10+G11</f>
        <v>#VALUE!</v>
      </c>
      <c r="I18" s="22">
        <v>0</v>
      </c>
      <c r="K18" s="4"/>
    </row>
    <row r="19" spans="1:11" ht="18" x14ac:dyDescent="0.25">
      <c r="A19" s="15"/>
      <c r="B19" s="16">
        <v>0</v>
      </c>
      <c r="C19" s="16"/>
      <c r="D19" s="16"/>
      <c r="E19" s="16"/>
      <c r="F19" s="16" t="s">
        <v>18</v>
      </c>
      <c r="G19" s="20" t="e">
        <f>G17-G18</f>
        <v>#VALUE!</v>
      </c>
      <c r="H19" s="21" t="e">
        <f>IF(H24&lt;0, 0,( (H20-G18)))</f>
        <v>#VALUE!</v>
      </c>
      <c r="I19" s="22" t="e">
        <f>IF(G19&gt;G18,(G17/2),G19)</f>
        <v>#VALUE!</v>
      </c>
      <c r="K19" s="4"/>
    </row>
    <row r="20" spans="1:11" ht="18" x14ac:dyDescent="0.25">
      <c r="A20" s="15"/>
      <c r="B20" s="16"/>
      <c r="C20" s="16"/>
      <c r="D20" s="16"/>
      <c r="E20" s="16"/>
      <c r="F20" s="16" t="s">
        <v>23</v>
      </c>
      <c r="G20" s="23"/>
      <c r="H20" s="24" t="e">
        <f>IF(G18&gt;G19,G18, (G17/2))</f>
        <v>#VALUE!</v>
      </c>
      <c r="I20" s="25" t="e">
        <f>I18+I19</f>
        <v>#VALUE!</v>
      </c>
      <c r="K20" s="4"/>
    </row>
    <row r="21" spans="1:11" hidden="1" x14ac:dyDescent="0.2">
      <c r="A21" s="6"/>
      <c r="H21" s="26" t="e">
        <f>SUM(H18:H19)</f>
        <v>#VALUE!</v>
      </c>
      <c r="I21" s="26" t="e">
        <f>SUM(I18:I19)</f>
        <v>#VALUE!</v>
      </c>
      <c r="K21" s="4"/>
    </row>
    <row r="22" spans="1:11" ht="5.45" customHeight="1" x14ac:dyDescent="0.2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8"/>
    </row>
    <row r="23" spans="1:11" ht="5.45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8"/>
    </row>
    <row r="24" spans="1:11" hidden="1" x14ac:dyDescent="0.2">
      <c r="A24" s="6"/>
      <c r="H24" s="26" t="e">
        <f>(G17-G18)/2</f>
        <v>#VALUE!</v>
      </c>
      <c r="K24" s="4"/>
    </row>
    <row r="25" spans="1:11" ht="28.5" customHeight="1" x14ac:dyDescent="0.25">
      <c r="A25" s="34" t="s">
        <v>25</v>
      </c>
      <c r="B25" s="35"/>
      <c r="C25" s="35"/>
      <c r="D25" s="35"/>
      <c r="E25" s="35"/>
      <c r="F25" s="35"/>
      <c r="G25" s="35"/>
      <c r="H25" s="35"/>
      <c r="I25" s="35"/>
      <c r="J25" s="35"/>
      <c r="K25" s="36"/>
    </row>
    <row r="26" spans="1:11" ht="28.5" customHeight="1" x14ac:dyDescent="0.25">
      <c r="A26" s="43" t="s">
        <v>24</v>
      </c>
      <c r="B26" s="44"/>
      <c r="C26" s="44"/>
      <c r="D26" s="44"/>
      <c r="E26" s="44"/>
      <c r="F26" s="44"/>
      <c r="G26" s="44"/>
      <c r="H26" s="44"/>
      <c r="I26" s="44"/>
      <c r="J26" s="44"/>
      <c r="K26" s="45"/>
    </row>
  </sheetData>
  <sheetProtection algorithmName="SHA-512" hashValue="pf7Y66z8SEUOmmwUP1L2mZ/HZDCa9hAUVeNVSad+ICFtvD7uV5D8oMHct6x6ZMadtfSEKztrECOxRM6UbVLAZQ==" saltValue="FVxR/qF4m81vAiNKzaxA5w==" spinCount="100000" sheet="1" objects="1" scenarios="1" selectLockedCells="1"/>
  <mergeCells count="4">
    <mergeCell ref="A25:K25"/>
    <mergeCell ref="A1:K2"/>
    <mergeCell ref="A26:K26"/>
    <mergeCell ref="A22:K23"/>
  </mergeCells>
  <pageMargins left="0.7" right="0.7" top="0.75" bottom="0.75" header="0.3" footer="0.3"/>
  <pageSetup scale="7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verage" xr:uid="{7F54236B-E0FE-498A-87C8-A62C2B3D7D47}">
          <x14:formula1>
            <xm:f>Sheet2!$A$2:$A$5</xm:f>
          </x14:formula1>
          <xm:sqref>E14:E16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EBA5-E206-44E5-9F04-08527F3EE00A}">
  <dimension ref="A1:C11"/>
  <sheetViews>
    <sheetView workbookViewId="0">
      <selection activeCell="I14" sqref="I14"/>
    </sheetView>
  </sheetViews>
  <sheetFormatPr defaultRowHeight="15" x14ac:dyDescent="0.25"/>
  <cols>
    <col min="1" max="1" width="20.5703125" bestFit="1" customWidth="1"/>
    <col min="3" max="3" width="17.28515625" bestFit="1" customWidth="1"/>
  </cols>
  <sheetData>
    <row r="1" spans="1:3" x14ac:dyDescent="0.25">
      <c r="A1" s="1" t="s">
        <v>19</v>
      </c>
      <c r="C1" t="s">
        <v>27</v>
      </c>
    </row>
    <row r="2" spans="1:3" x14ac:dyDescent="0.25">
      <c r="A2" s="1"/>
      <c r="C2">
        <v>43</v>
      </c>
    </row>
    <row r="3" spans="1:3" x14ac:dyDescent="0.25">
      <c r="A3" s="1" t="s">
        <v>20</v>
      </c>
      <c r="C3">
        <v>44</v>
      </c>
    </row>
    <row r="4" spans="1:3" x14ac:dyDescent="0.25">
      <c r="A4" s="1" t="s">
        <v>21</v>
      </c>
      <c r="C4">
        <v>45</v>
      </c>
    </row>
    <row r="5" spans="1:3" x14ac:dyDescent="0.25">
      <c r="A5" s="1" t="s">
        <v>22</v>
      </c>
      <c r="C5">
        <v>46</v>
      </c>
    </row>
    <row r="6" spans="1:3" x14ac:dyDescent="0.25">
      <c r="C6">
        <v>47</v>
      </c>
    </row>
    <row r="7" spans="1:3" x14ac:dyDescent="0.25">
      <c r="C7">
        <v>48</v>
      </c>
    </row>
    <row r="8" spans="1:3" x14ac:dyDescent="0.25">
      <c r="C8">
        <v>49</v>
      </c>
    </row>
    <row r="9" spans="1:3" x14ac:dyDescent="0.25">
      <c r="C9">
        <v>50</v>
      </c>
    </row>
    <row r="10" spans="1:3" x14ac:dyDescent="0.25">
      <c r="C10">
        <v>51</v>
      </c>
    </row>
    <row r="11" spans="1:3" x14ac:dyDescent="0.25">
      <c r="C11">
        <v>52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2 s W V / / Z y k m k A A A A 9 g A A A B I A H A B D b 2 5 m a W c v U G F j a 2 F n Z S 5 4 b W w g o h g A K K A U A A A A A A A A A A A A A A A A A A A A A A A A A A A A h Y 9 N D o I w G E S v Q r q n P 8 h C S S k x b C U x M T F u m 1 K h E T 4 M L Z a 7 u f B I X k G M o u 5 c z p u 3 m L l f b z w b 2 y a 4 6 N 6 a D l L E M E W B B t W V B q o U D e 4 Y L l E m + F a q k 6 x 0 M M l g k 9 G W K a q d O y e E e O + x X + C u r 0 h E K S O H Y r N T t W 4 l + s j m v x w a s E 6 C 0 k j w / W u M i D B j K x z T G F N O Z s g L A 1 8 h m v Y + 2 x / I 8 6 F x Q 6 + F h j B f c z J H T t 4 f x A N Q S w M E F A A C A A g A V 2 s W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d r F l c o i k e 4 D g A A A B E A A A A T A B w A R m 9 y b X V s Y X M v U 2 V j d G l v b j E u b S C i G A A o o B Q A A A A A A A A A A A A A A A A A A A A A A A A A A A A r T k 0 u y c z P U w i G 0 I b W A F B L A Q I t A B Q A A g A I A F d r F l f / 2 c p J p A A A A P Y A A A A S A A A A A A A A A A A A A A A A A A A A A A B D b 2 5 m a W c v U G F j a 2 F n Z S 5 4 b W x Q S w E C L Q A U A A I A C A B X a x Z X D 8 r p q 6 Q A A A D p A A A A E w A A A A A A A A A A A A A A A A D w A A A A W 0 N v b n R l b n R f V H l w Z X N d L n h t b F B L A Q I t A B Q A A g A I A F d r F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J G q l N W X + r Q 7 W y b / 4 9 V h O b A A A A A A I A A A A A A A N m A A D A A A A A E A A A A J C R 7 v b s L 3 A y 8 U d t t 1 Z L X 5 A A A A A A B I A A A K A A A A A Q A A A A G u m 4 T R f p h y C g d P 7 1 R z N Y F F A A A A A O q + 6 z U / 7 / w N x 9 B 7 w l 4 t G s g j c 3 y R F p U X X p G M 2 P W a + o F J A t c y K 8 G u v d D 7 g M D c v C z l k M k h 3 a Q H q N f H 2 x A + w G R b / P z F b R a S + F W B e N V d M j N n l u 5 R Q A A A A 5 i 1 e a j o W L B t L z / V w O a Y J Y S G m k b A = = < / D a t a M a s h u p > 
</file>

<file path=customXml/itemProps1.xml><?xml version="1.0" encoding="utf-8"?>
<ds:datastoreItem xmlns:ds="http://schemas.openxmlformats.org/officeDocument/2006/customXml" ds:itemID="{EA0BF2DD-4E25-4D63-9B46-4114CA6766F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Baytan</dc:creator>
  <cp:lastModifiedBy>April Abadillo</cp:lastModifiedBy>
  <dcterms:created xsi:type="dcterms:W3CDTF">2019-10-24T19:16:31Z</dcterms:created>
  <dcterms:modified xsi:type="dcterms:W3CDTF">2025-09-02T19:45:02Z</dcterms:modified>
</cp:coreProperties>
</file>